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osheverskaya\Documents\МОИ\Радуга\2021\Собрание\"/>
    </mc:Choice>
  </mc:AlternateContent>
  <bookViews>
    <workbookView xWindow="0" yWindow="0" windowWidth="28800" windowHeight="12300"/>
  </bookViews>
  <sheets>
    <sheet name="Смета 202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J60" i="1" l="1"/>
  <c r="I55" i="1"/>
  <c r="K52" i="1"/>
  <c r="K53" i="1" s="1"/>
  <c r="J52" i="1"/>
  <c r="J53" i="1" s="1"/>
  <c r="I52" i="1"/>
  <c r="I53" i="1" s="1"/>
  <c r="I50" i="1"/>
  <c r="H49" i="1"/>
  <c r="I49" i="1" s="1"/>
  <c r="H48" i="1"/>
  <c r="H47" i="1"/>
  <c r="H45" i="1"/>
  <c r="K45" i="1" s="1"/>
  <c r="H40" i="1"/>
  <c r="J40" i="1" s="1"/>
  <c r="H33" i="1"/>
  <c r="I33" i="1" s="1"/>
  <c r="J32" i="1"/>
  <c r="I32" i="1"/>
  <c r="H23" i="1"/>
  <c r="H22" i="1"/>
  <c r="H20" i="1" s="1"/>
  <c r="K20" i="1" s="1"/>
  <c r="H14" i="1"/>
  <c r="G14" i="1"/>
  <c r="H13" i="1"/>
  <c r="H12" i="1"/>
  <c r="H11" i="1"/>
  <c r="H10" i="1"/>
  <c r="H9" i="1" l="1"/>
  <c r="K9" i="1" s="1"/>
  <c r="J14" i="1"/>
  <c r="I14" i="1"/>
  <c r="K14" i="1"/>
  <c r="I9" i="1"/>
  <c r="J9" i="1"/>
  <c r="I20" i="1"/>
  <c r="I54" i="1"/>
  <c r="I56" i="1" s="1"/>
  <c r="J20" i="1"/>
</calcChain>
</file>

<file path=xl/sharedStrings.xml><?xml version="1.0" encoding="utf-8"?>
<sst xmlns="http://schemas.openxmlformats.org/spreadsheetml/2006/main" count="92" uniqueCount="81">
  <si>
    <t>Утверждена Решением правления ТСЖ "Радуга"</t>
  </si>
  <si>
    <t>_______________________________</t>
  </si>
  <si>
    <t>"____"______________20____год</t>
  </si>
  <si>
    <t>Размер обязательного платежа (взноса) на содержание общего имущества и коммунальные услуги  на период с 01.01.21 по 31.12.2021 г.</t>
  </si>
  <si>
    <t>Наименование сметных затрат</t>
  </si>
  <si>
    <t>Площадь,  кв.м</t>
  </si>
  <si>
    <t>Итого сумма расходов в год</t>
  </si>
  <si>
    <t xml:space="preserve">Тариф для дома 8 в месяц </t>
  </si>
  <si>
    <t>Тариф для дома 7 в месяц</t>
  </si>
  <si>
    <t xml:space="preserve">Тариф для дома 6  в месяц </t>
  </si>
  <si>
    <t xml:space="preserve">1.Размер обязательного платежа (взноса) на содержание общего имущества </t>
  </si>
  <si>
    <r>
      <rPr>
        <b/>
        <sz val="12"/>
        <color theme="1"/>
        <rFont val="Calibri"/>
        <family val="2"/>
        <charset val="204"/>
        <scheme val="minor"/>
      </rPr>
      <t>1.1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Организация обеспечения оказания услуг и выполнении работ по надлежащему содержанию общего имущества (управление)</t>
    </r>
    <r>
      <rPr>
        <sz val="12"/>
        <color theme="1"/>
        <rFont val="Calibri"/>
        <family val="2"/>
        <charset val="204"/>
        <scheme val="minor"/>
      </rPr>
      <t xml:space="preserve">, в том числе: </t>
    </r>
  </si>
  <si>
    <t>Фонд заработной платы (включая отчисления в Пенсионный фонд, ФСС) управляющего</t>
  </si>
  <si>
    <t>Фонд заработной платы  (включая отчисления в Пенсионный фонд, ФСС)бухгалтера</t>
  </si>
  <si>
    <t>Фонд заработной платы  (включая отчисления в Пенсионный фонд, ФСС)сантехника</t>
  </si>
  <si>
    <t>Фонд заработной платы (включая отчисления в Пенсионный фонд, ФСС) электрика</t>
  </si>
  <si>
    <t>1.2 Эксплуатация инженерных сетей и коммуникаций, газового оборудования</t>
  </si>
  <si>
    <t>ВДГО (техническое обслуживание и ремонт внутридомового газового оборудования)</t>
  </si>
  <si>
    <t>ВКГО(Техническое обслуживание и ремонт внутриквартирного оборудования)</t>
  </si>
  <si>
    <t>71 кв.</t>
  </si>
  <si>
    <t>66,00 руб. с квартиры</t>
  </si>
  <si>
    <t>Трубочистные работы</t>
  </si>
  <si>
    <t>33,25 руб. с квартиры</t>
  </si>
  <si>
    <t>1.3 Прочие расходы, в том числе:</t>
  </si>
  <si>
    <t>Электронная отчетность в налоговые органы( в т.ч. смс  уведомления )</t>
  </si>
  <si>
    <t>Обслуживание сайта "ГИС ЖКХ"</t>
  </si>
  <si>
    <t>Подписка на журнал " Управление МКД"</t>
  </si>
  <si>
    <t>Телефонная связь</t>
  </si>
  <si>
    <t>Грейдер</t>
  </si>
  <si>
    <t>Обслуживание КНС № 1 Квартал Парк Кенша (планово 1раз в месяц)</t>
  </si>
  <si>
    <t>Содержание офиса (отопление)</t>
  </si>
  <si>
    <t xml:space="preserve">Ведение банковского счета </t>
  </si>
  <si>
    <t>Канцтовары, ксерокопии и пр.</t>
  </si>
  <si>
    <t>Юридическое сопровождение</t>
  </si>
  <si>
    <t>Обслуживание ворот</t>
  </si>
  <si>
    <t>35,61 руб. с квартиры</t>
  </si>
  <si>
    <t>Техническое обслуживание домофона</t>
  </si>
  <si>
    <t>1.4 Текущий ремонт (дом № 8), в том числе :</t>
  </si>
  <si>
    <t xml:space="preserve">Профилактиктический ремонт окон мансардных
</t>
  </si>
  <si>
    <t xml:space="preserve">Очистка и мелкий ремонт желобов
</t>
  </si>
  <si>
    <t xml:space="preserve">Герметизация козырьков балконов
</t>
  </si>
  <si>
    <t xml:space="preserve">Частичный ремонт отмостки передней части дома
</t>
  </si>
  <si>
    <t>Замена приборов учета ХВС</t>
  </si>
  <si>
    <t xml:space="preserve">Замена крепления насосов (кнс)
</t>
  </si>
  <si>
    <t>1.5 Текущий ремонт (дом № 7), в том числе :</t>
  </si>
  <si>
    <t>Ремонт дверей подъездов</t>
  </si>
  <si>
    <t xml:space="preserve">Мойка фасада (торец здания) </t>
  </si>
  <si>
    <t>Ремонт подъездов (установка маяков)</t>
  </si>
  <si>
    <t>1.6 Текущий ремонт (дом № 6),  в том числе:</t>
  </si>
  <si>
    <t>Ремонт отмостки (вход в технический подвал, дом 6Б)</t>
  </si>
  <si>
    <t>1.7 Санитарное содержание общего имущества и прилегающей территории (д.№7А, д.№8)</t>
  </si>
  <si>
    <t xml:space="preserve">1.8 Санитарное содержание общего имущества  прилегающей территории ( д. №7А, д.8, д. №6б,в). Уборка контейнерной площадки </t>
  </si>
  <si>
    <t>1.10 Обслуживание КНС (ливневая ) (дом № 8)</t>
  </si>
  <si>
    <t>P.S. В тариф с квадратного метра не входит сумма рассчитанная с квартиры:</t>
  </si>
  <si>
    <t>1.Техническое обслуживание и ремонт внутриквартирного оборудования</t>
  </si>
  <si>
    <t>Справочно</t>
  </si>
  <si>
    <t>2.Трубочистные работы</t>
  </si>
  <si>
    <t>Всего квартир</t>
  </si>
  <si>
    <t>3.Обслуживание ворот</t>
  </si>
  <si>
    <t>Общая плошадь всех домов (кв.м.), в том числе :</t>
  </si>
  <si>
    <t>Дом 6Б</t>
  </si>
  <si>
    <t>Дом 6В</t>
  </si>
  <si>
    <t>Дом 7А</t>
  </si>
  <si>
    <t>Дом 8</t>
  </si>
  <si>
    <t>Согласно постановления правительства № 354 от 06.05.2011 г. начисления оплаты за услуги водоснабжения,канализации,отопления и электроэнергии МОП будут производиться согласно показаний общедомовых счетчиков.</t>
  </si>
  <si>
    <t>Примечание:В Смету ТСЖ"Радуга" на 2021 г. не включены следующие виды непредвиденных расходов, которые невозможно заранее предусмотреть : штрафы,пени,неустойки и (или) иные санкции , расходы на получение технической документации, расходы на проведение экспертиз,аварийные ситуации и др. Также не внесены затраты на повышение услуг по договорам (так как неизвестны сроки и суммы повышений, факты не зависящие от ТСЖ).</t>
  </si>
  <si>
    <t>2.Расходы на оплату коммунальных услуг</t>
  </si>
  <si>
    <t>наименование</t>
  </si>
  <si>
    <t>2.1</t>
  </si>
  <si>
    <t>Электроснабжение инд.счетчики</t>
  </si>
  <si>
    <t>2.2</t>
  </si>
  <si>
    <t>Водопотребление инд.счетчики</t>
  </si>
  <si>
    <t>2.3</t>
  </si>
  <si>
    <t>Водопотребление узел учета (по  факту)</t>
  </si>
  <si>
    <t>2.4</t>
  </si>
  <si>
    <t>Электроснабжение  узел учета  (по  факту)</t>
  </si>
  <si>
    <t>2.5</t>
  </si>
  <si>
    <t>ТКО региональный оператор</t>
  </si>
  <si>
    <t>Техническое обслуживание трансформаторной подстанции ТП-114</t>
  </si>
  <si>
    <t xml:space="preserve">Техническое обслуживание газовых сетей ГРЩ </t>
  </si>
  <si>
    <t>1.9 Обслуживание КНС №2( хоз-быт). планово  (дом №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</si>
</sst>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17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0" fillId="0" borderId="0" xfId="0" applyNumberFormat="1" applyFont="1" applyFill="1"/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7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!reinstal!\&#1057;%20&#1050;&#1054;&#1052;&#1055;&#1068;&#1070;&#1058;&#1045;&#1056;&#1040;\&#1044;&#1086;&#1082;&#1091;&#1084;&#1077;&#1085;&#1090;&#1099;%20&#1050;&#1077;&#1085;&#1096;&#1072;\&#1057;&#1090;&#1072;&#1088;&#1086;&#1077;\&#1057;&#1052;&#1045;&#1058;&#1040;%202021%20&#1075;&#1086;&#1076;%2013%20&#1084;&#1072;&#1088;&#1090;&#1072;%20&#1087;&#1086;&#1089;&#1083;&#1077;&#1076;&#1085;&#110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фот"/>
      <sheetName val="Лист3"/>
      <sheetName val="уборка"/>
      <sheetName val="СМЕТА С ТАРИФАМИ ПРОШЛОГО ГОДА "/>
      <sheetName val="обсл КНС"/>
      <sheetName val="ворота"/>
    </sheetNames>
    <sheetDataSet>
      <sheetData sheetId="0"/>
      <sheetData sheetId="1"/>
      <sheetData sheetId="2"/>
      <sheetData sheetId="3">
        <row r="21">
          <cell r="D21">
            <v>477044.85</v>
          </cell>
          <cell r="E21">
            <v>18240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5"/>
  <sheetViews>
    <sheetView tabSelected="1" workbookViewId="0">
      <selection activeCell="O53" sqref="O53"/>
    </sheetView>
  </sheetViews>
  <sheetFormatPr defaultColWidth="9.140625" defaultRowHeight="15" x14ac:dyDescent="0.25"/>
  <cols>
    <col min="1" max="1" width="2.28515625" style="1" customWidth="1"/>
    <col min="2" max="2" width="9.140625" style="1"/>
    <col min="3" max="4" width="9.140625" style="1" customWidth="1"/>
    <col min="5" max="5" width="9.140625" style="1"/>
    <col min="6" max="6" width="58.42578125" style="1" customWidth="1"/>
    <col min="7" max="7" width="10.85546875" style="1" customWidth="1"/>
    <col min="8" max="8" width="14.5703125" style="1" customWidth="1"/>
    <col min="9" max="9" width="11.85546875" style="1" customWidth="1"/>
    <col min="10" max="10" width="11.28515625" style="1" customWidth="1"/>
    <col min="11" max="11" width="13.140625" style="1" customWidth="1"/>
    <col min="12" max="13" width="10" style="1" bestFit="1" customWidth="1"/>
    <col min="14" max="16384" width="9.140625" style="1"/>
  </cols>
  <sheetData>
    <row r="1" spans="2:13" ht="15.75" x14ac:dyDescent="0.25">
      <c r="F1" s="2"/>
      <c r="G1" s="3" t="s">
        <v>0</v>
      </c>
      <c r="H1" s="3"/>
      <c r="I1" s="4"/>
      <c r="J1" s="4"/>
    </row>
    <row r="2" spans="2:13" ht="5.25" customHeight="1" x14ac:dyDescent="0.25">
      <c r="G2" s="4"/>
      <c r="H2" s="4"/>
      <c r="I2" s="4"/>
      <c r="J2" s="4"/>
    </row>
    <row r="3" spans="2:13" ht="22.5" customHeight="1" x14ac:dyDescent="0.25">
      <c r="B3" s="5"/>
      <c r="G3" s="4" t="s">
        <v>1</v>
      </c>
      <c r="H3" s="4"/>
      <c r="I3" s="4"/>
      <c r="J3" s="4"/>
    </row>
    <row r="4" spans="2:13" ht="15.75" x14ac:dyDescent="0.25">
      <c r="G4" s="4" t="s">
        <v>2</v>
      </c>
      <c r="H4" s="4"/>
      <c r="I4" s="4"/>
      <c r="J4" s="4"/>
    </row>
    <row r="5" spans="2:13" s="2" customFormat="1" ht="21" customHeight="1" x14ac:dyDescent="0.25">
      <c r="B5" s="34" t="s">
        <v>3</v>
      </c>
      <c r="C5" s="34"/>
      <c r="D5" s="34"/>
      <c r="E5" s="34"/>
      <c r="F5" s="34"/>
      <c r="G5" s="34"/>
      <c r="H5" s="34"/>
      <c r="I5" s="34"/>
      <c r="J5" s="34"/>
      <c r="K5" s="34"/>
    </row>
    <row r="6" spans="2:13" s="2" customFormat="1" ht="3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2:13" s="7" customFormat="1" ht="52.15" customHeight="1" x14ac:dyDescent="0.25">
      <c r="B7" s="35" t="s">
        <v>4</v>
      </c>
      <c r="C7" s="35"/>
      <c r="D7" s="35"/>
      <c r="E7" s="35"/>
      <c r="F7" s="35"/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</row>
    <row r="8" spans="2:13" s="7" customFormat="1" ht="24.75" customHeight="1" x14ac:dyDescent="0.25">
      <c r="B8" s="36" t="s">
        <v>10</v>
      </c>
      <c r="C8" s="37"/>
      <c r="D8" s="37"/>
      <c r="E8" s="37"/>
      <c r="F8" s="37"/>
      <c r="G8" s="37"/>
      <c r="H8" s="37"/>
      <c r="I8" s="37"/>
      <c r="J8" s="37"/>
      <c r="K8" s="37"/>
    </row>
    <row r="9" spans="2:13" s="9" customFormat="1" ht="38.25" customHeight="1" x14ac:dyDescent="0.25">
      <c r="B9" s="38" t="s">
        <v>11</v>
      </c>
      <c r="C9" s="38"/>
      <c r="D9" s="38"/>
      <c r="E9" s="38"/>
      <c r="F9" s="38"/>
      <c r="G9" s="39">
        <v>7060.2</v>
      </c>
      <c r="H9" s="8">
        <f>H10+H11+H12+H13</f>
        <v>1448019.2999999998</v>
      </c>
      <c r="I9" s="42">
        <f>H9/G9/12</f>
        <v>17.091339480467973</v>
      </c>
      <c r="J9" s="42">
        <f>H9/G9/12</f>
        <v>17.091339480467973</v>
      </c>
      <c r="K9" s="42">
        <f>H9/G9/12</f>
        <v>17.091339480467973</v>
      </c>
      <c r="M9" s="10"/>
    </row>
    <row r="10" spans="2:13" s="9" customFormat="1" ht="24.95" customHeight="1" x14ac:dyDescent="0.25">
      <c r="B10" s="43" t="s">
        <v>12</v>
      </c>
      <c r="C10" s="44"/>
      <c r="D10" s="44"/>
      <c r="E10" s="44"/>
      <c r="F10" s="45"/>
      <c r="G10" s="40"/>
      <c r="H10" s="11">
        <f>(34500*13)+((34500*13)*30.2%)</f>
        <v>583947</v>
      </c>
      <c r="I10" s="42"/>
      <c r="J10" s="42"/>
      <c r="K10" s="42"/>
    </row>
    <row r="11" spans="2:13" s="9" customFormat="1" ht="24.95" customHeight="1" x14ac:dyDescent="0.25">
      <c r="B11" s="43" t="s">
        <v>13</v>
      </c>
      <c r="C11" s="44"/>
      <c r="D11" s="44"/>
      <c r="E11" s="44"/>
      <c r="F11" s="45"/>
      <c r="G11" s="40"/>
      <c r="H11" s="11">
        <f>(20700*13)+((20700*13)*30.2%)</f>
        <v>350368.2</v>
      </c>
      <c r="I11" s="42"/>
      <c r="J11" s="42"/>
      <c r="K11" s="42"/>
    </row>
    <row r="12" spans="2:13" s="9" customFormat="1" ht="24.95" customHeight="1" x14ac:dyDescent="0.25">
      <c r="B12" s="43" t="s">
        <v>14</v>
      </c>
      <c r="C12" s="44"/>
      <c r="D12" s="44"/>
      <c r="E12" s="44"/>
      <c r="F12" s="45"/>
      <c r="G12" s="40"/>
      <c r="H12" s="11">
        <f>(14450*13)+((14450*13)*30.2%)</f>
        <v>244580.7</v>
      </c>
      <c r="I12" s="42"/>
      <c r="J12" s="42"/>
      <c r="K12" s="42"/>
      <c r="L12" s="12"/>
    </row>
    <row r="13" spans="2:13" s="9" customFormat="1" ht="24.95" customHeight="1" x14ac:dyDescent="0.25">
      <c r="B13" s="43" t="s">
        <v>15</v>
      </c>
      <c r="C13" s="44"/>
      <c r="D13" s="44"/>
      <c r="E13" s="44"/>
      <c r="F13" s="45"/>
      <c r="G13" s="41"/>
      <c r="H13" s="11">
        <f>(15900*13)+((15900*13)*30.2%)</f>
        <v>269123.40000000002</v>
      </c>
      <c r="I13" s="42"/>
      <c r="J13" s="42"/>
      <c r="K13" s="42"/>
      <c r="L13" s="12"/>
    </row>
    <row r="14" spans="2:13" s="14" customFormat="1" ht="27.6" customHeight="1" x14ac:dyDescent="0.25">
      <c r="B14" s="46" t="s">
        <v>16</v>
      </c>
      <c r="C14" s="46"/>
      <c r="D14" s="46"/>
      <c r="E14" s="46"/>
      <c r="F14" s="46"/>
      <c r="G14" s="47">
        <f>G9</f>
        <v>7060.2</v>
      </c>
      <c r="H14" s="13">
        <f>H15+H16+H17</f>
        <v>83036.94</v>
      </c>
      <c r="I14" s="39">
        <f>H14/G14/12</f>
        <v>0.98010608764624241</v>
      </c>
      <c r="J14" s="39">
        <f>H14/G14/12</f>
        <v>0.98010608764624241</v>
      </c>
      <c r="K14" s="39">
        <f>H14/G14/12</f>
        <v>0.98010608764624241</v>
      </c>
    </row>
    <row r="15" spans="2:13" s="14" customFormat="1" ht="21" customHeight="1" x14ac:dyDescent="0.25">
      <c r="B15" s="38" t="s">
        <v>78</v>
      </c>
      <c r="C15" s="38"/>
      <c r="D15" s="38"/>
      <c r="E15" s="38"/>
      <c r="F15" s="38"/>
      <c r="G15" s="47"/>
      <c r="H15" s="15">
        <v>48000</v>
      </c>
      <c r="I15" s="40"/>
      <c r="J15" s="40"/>
      <c r="K15" s="40"/>
    </row>
    <row r="16" spans="2:13" s="14" customFormat="1" ht="19.899999999999999" customHeight="1" x14ac:dyDescent="0.25">
      <c r="B16" s="43" t="s">
        <v>79</v>
      </c>
      <c r="C16" s="44"/>
      <c r="D16" s="44"/>
      <c r="E16" s="44"/>
      <c r="F16" s="45"/>
      <c r="G16" s="47"/>
      <c r="H16" s="15">
        <v>21000</v>
      </c>
      <c r="I16" s="40"/>
      <c r="J16" s="40"/>
      <c r="K16" s="40"/>
    </row>
    <row r="17" spans="2:11" s="14" customFormat="1" ht="21.6" customHeight="1" x14ac:dyDescent="0.25">
      <c r="B17" s="43" t="s">
        <v>17</v>
      </c>
      <c r="C17" s="44"/>
      <c r="D17" s="44"/>
      <c r="E17" s="44"/>
      <c r="F17" s="45"/>
      <c r="G17" s="47"/>
      <c r="H17" s="15">
        <v>14036.94</v>
      </c>
      <c r="I17" s="41"/>
      <c r="J17" s="41"/>
      <c r="K17" s="41"/>
    </row>
    <row r="18" spans="2:11" s="14" customFormat="1" ht="33.75" customHeight="1" x14ac:dyDescent="0.25">
      <c r="B18" s="43" t="s">
        <v>18</v>
      </c>
      <c r="C18" s="44"/>
      <c r="D18" s="44"/>
      <c r="E18" s="44"/>
      <c r="F18" s="45"/>
      <c r="G18" s="16" t="s">
        <v>19</v>
      </c>
      <c r="H18" s="13">
        <v>56236</v>
      </c>
      <c r="I18" s="17" t="s">
        <v>20</v>
      </c>
      <c r="J18" s="17" t="s">
        <v>20</v>
      </c>
      <c r="K18" s="17" t="s">
        <v>20</v>
      </c>
    </row>
    <row r="19" spans="2:11" s="14" customFormat="1" ht="34.5" customHeight="1" x14ac:dyDescent="0.25">
      <c r="B19" s="43" t="s">
        <v>21</v>
      </c>
      <c r="C19" s="44"/>
      <c r="D19" s="44"/>
      <c r="E19" s="44"/>
      <c r="F19" s="45"/>
      <c r="G19" s="16" t="s">
        <v>19</v>
      </c>
      <c r="H19" s="13">
        <v>28332</v>
      </c>
      <c r="I19" s="17" t="s">
        <v>22</v>
      </c>
      <c r="J19" s="17" t="s">
        <v>22</v>
      </c>
      <c r="K19" s="17" t="s">
        <v>22</v>
      </c>
    </row>
    <row r="20" spans="2:11" s="14" customFormat="1" ht="24.95" customHeight="1" x14ac:dyDescent="0.25">
      <c r="B20" s="46" t="s">
        <v>23</v>
      </c>
      <c r="C20" s="46"/>
      <c r="D20" s="46"/>
      <c r="E20" s="46"/>
      <c r="F20" s="46"/>
      <c r="G20" s="39">
        <v>7060.2</v>
      </c>
      <c r="H20" s="13">
        <f>H21+H22+H23+H24+H25+H26+H27+H28+H29+H30</f>
        <v>194692</v>
      </c>
      <c r="I20" s="39">
        <f>H20/G20/12</f>
        <v>2.297999112395305</v>
      </c>
      <c r="J20" s="39">
        <f>H20/G20/12</f>
        <v>2.297999112395305</v>
      </c>
      <c r="K20" s="39">
        <f>H20/G20/12</f>
        <v>2.297999112395305</v>
      </c>
    </row>
    <row r="21" spans="2:11" s="14" customFormat="1" ht="21" customHeight="1" x14ac:dyDescent="0.25">
      <c r="B21" s="43" t="s">
        <v>24</v>
      </c>
      <c r="C21" s="44"/>
      <c r="D21" s="44"/>
      <c r="E21" s="44"/>
      <c r="F21" s="45"/>
      <c r="G21" s="40"/>
      <c r="H21" s="15">
        <v>5000</v>
      </c>
      <c r="I21" s="40"/>
      <c r="J21" s="40"/>
      <c r="K21" s="40"/>
    </row>
    <row r="22" spans="2:11" s="14" customFormat="1" ht="21.6" customHeight="1" x14ac:dyDescent="0.25">
      <c r="B22" s="38" t="s">
        <v>25</v>
      </c>
      <c r="C22" s="38"/>
      <c r="D22" s="38"/>
      <c r="E22" s="38"/>
      <c r="F22" s="38"/>
      <c r="G22" s="40"/>
      <c r="H22" s="15">
        <f>4455*12</f>
        <v>53460</v>
      </c>
      <c r="I22" s="40"/>
      <c r="J22" s="40"/>
      <c r="K22" s="40"/>
    </row>
    <row r="23" spans="2:11" s="14" customFormat="1" ht="21" customHeight="1" x14ac:dyDescent="0.25">
      <c r="B23" s="43" t="s">
        <v>26</v>
      </c>
      <c r="C23" s="44"/>
      <c r="D23" s="44"/>
      <c r="E23" s="44"/>
      <c r="F23" s="45"/>
      <c r="G23" s="40"/>
      <c r="H23" s="15">
        <f>11500</f>
        <v>11500</v>
      </c>
      <c r="I23" s="40"/>
      <c r="J23" s="40"/>
      <c r="K23" s="40"/>
    </row>
    <row r="24" spans="2:11" s="14" customFormat="1" ht="19.149999999999999" customHeight="1" x14ac:dyDescent="0.25">
      <c r="B24" s="38" t="s">
        <v>27</v>
      </c>
      <c r="C24" s="38"/>
      <c r="D24" s="38"/>
      <c r="E24" s="38"/>
      <c r="F24" s="38"/>
      <c r="G24" s="40"/>
      <c r="H24" s="15">
        <v>11500</v>
      </c>
      <c r="I24" s="40"/>
      <c r="J24" s="40"/>
      <c r="K24" s="40"/>
    </row>
    <row r="25" spans="2:11" s="14" customFormat="1" ht="16.149999999999999" customHeight="1" x14ac:dyDescent="0.25">
      <c r="B25" s="38" t="s">
        <v>28</v>
      </c>
      <c r="C25" s="38"/>
      <c r="D25" s="38"/>
      <c r="E25" s="38"/>
      <c r="F25" s="38"/>
      <c r="G25" s="40"/>
      <c r="H25" s="15">
        <v>12000</v>
      </c>
      <c r="I25" s="40"/>
      <c r="J25" s="40"/>
      <c r="K25" s="40"/>
    </row>
    <row r="26" spans="2:11" s="14" customFormat="1" ht="21.6" customHeight="1" x14ac:dyDescent="0.25">
      <c r="B26" s="38" t="s">
        <v>29</v>
      </c>
      <c r="C26" s="38"/>
      <c r="D26" s="38"/>
      <c r="E26" s="38"/>
      <c r="F26" s="38"/>
      <c r="G26" s="40"/>
      <c r="H26" s="15">
        <v>31732</v>
      </c>
      <c r="I26" s="40"/>
      <c r="J26" s="40"/>
      <c r="K26" s="40"/>
    </row>
    <row r="27" spans="2:11" s="14" customFormat="1" ht="20.45" customHeight="1" x14ac:dyDescent="0.25">
      <c r="B27" s="38" t="s">
        <v>30</v>
      </c>
      <c r="C27" s="38"/>
      <c r="D27" s="38"/>
      <c r="E27" s="38"/>
      <c r="F27" s="38"/>
      <c r="G27" s="40"/>
      <c r="H27" s="15">
        <v>10000</v>
      </c>
      <c r="I27" s="40"/>
      <c r="J27" s="40"/>
      <c r="K27" s="40"/>
    </row>
    <row r="28" spans="2:11" s="14" customFormat="1" ht="21.6" customHeight="1" x14ac:dyDescent="0.25">
      <c r="B28" s="38" t="s">
        <v>31</v>
      </c>
      <c r="C28" s="38"/>
      <c r="D28" s="38"/>
      <c r="E28" s="38"/>
      <c r="F28" s="38"/>
      <c r="G28" s="40"/>
      <c r="H28" s="15">
        <v>31500</v>
      </c>
      <c r="I28" s="40"/>
      <c r="J28" s="40"/>
      <c r="K28" s="40"/>
    </row>
    <row r="29" spans="2:11" s="14" customFormat="1" ht="18" customHeight="1" x14ac:dyDescent="0.25">
      <c r="B29" s="38" t="s">
        <v>32</v>
      </c>
      <c r="C29" s="38"/>
      <c r="D29" s="38"/>
      <c r="E29" s="38"/>
      <c r="F29" s="38"/>
      <c r="G29" s="40"/>
      <c r="H29" s="15">
        <v>10000</v>
      </c>
      <c r="I29" s="40"/>
      <c r="J29" s="40"/>
      <c r="K29" s="40"/>
    </row>
    <row r="30" spans="2:11" s="14" customFormat="1" ht="20.45" customHeight="1" x14ac:dyDescent="0.25">
      <c r="B30" s="38" t="s">
        <v>33</v>
      </c>
      <c r="C30" s="38"/>
      <c r="D30" s="38"/>
      <c r="E30" s="38"/>
      <c r="F30" s="38"/>
      <c r="G30" s="40"/>
      <c r="H30" s="15">
        <v>18000</v>
      </c>
      <c r="I30" s="40"/>
      <c r="J30" s="40"/>
      <c r="K30" s="40"/>
    </row>
    <row r="31" spans="2:11" s="14" customFormat="1" ht="31.5" customHeight="1" x14ac:dyDescent="0.25">
      <c r="B31" s="50" t="s">
        <v>34</v>
      </c>
      <c r="C31" s="51"/>
      <c r="D31" s="51"/>
      <c r="E31" s="51"/>
      <c r="F31" s="52"/>
      <c r="G31" s="18" t="s">
        <v>19</v>
      </c>
      <c r="H31" s="13">
        <v>30342</v>
      </c>
      <c r="I31" s="17" t="s">
        <v>35</v>
      </c>
      <c r="J31" s="17" t="s">
        <v>35</v>
      </c>
      <c r="K31" s="17" t="s">
        <v>35</v>
      </c>
    </row>
    <row r="32" spans="2:11" s="14" customFormat="1" ht="21.75" customHeight="1" x14ac:dyDescent="0.25">
      <c r="B32" s="50" t="s">
        <v>36</v>
      </c>
      <c r="C32" s="51"/>
      <c r="D32" s="51"/>
      <c r="E32" s="51"/>
      <c r="F32" s="52"/>
      <c r="G32" s="19">
        <v>3300.8</v>
      </c>
      <c r="H32" s="13">
        <v>23040</v>
      </c>
      <c r="I32" s="18">
        <f>H32/G32/12</f>
        <v>0.58167716917111001</v>
      </c>
      <c r="J32" s="18">
        <f>H32/G32/12</f>
        <v>0.58167716917111001</v>
      </c>
      <c r="K32" s="18">
        <v>0</v>
      </c>
    </row>
    <row r="33" spans="2:11" s="14" customFormat="1" ht="24.95" customHeight="1" x14ac:dyDescent="0.25">
      <c r="B33" s="46" t="s">
        <v>37</v>
      </c>
      <c r="C33" s="46"/>
      <c r="D33" s="46"/>
      <c r="E33" s="46"/>
      <c r="F33" s="46"/>
      <c r="G33" s="39">
        <v>1864</v>
      </c>
      <c r="H33" s="20">
        <f>H34+H35+H36+H37+H38+H39</f>
        <v>169480</v>
      </c>
      <c r="I33" s="39">
        <f>H33/G33/12</f>
        <v>7.5768955650929897</v>
      </c>
      <c r="J33" s="48">
        <v>0</v>
      </c>
      <c r="K33" s="48">
        <v>0</v>
      </c>
    </row>
    <row r="34" spans="2:11" s="14" customFormat="1" ht="22.5" customHeight="1" x14ac:dyDescent="0.25">
      <c r="B34" s="43" t="s">
        <v>38</v>
      </c>
      <c r="C34" s="44"/>
      <c r="D34" s="44"/>
      <c r="E34" s="44"/>
      <c r="F34" s="45"/>
      <c r="G34" s="40"/>
      <c r="H34" s="21">
        <v>23500</v>
      </c>
      <c r="I34" s="40"/>
      <c r="J34" s="49"/>
      <c r="K34" s="49"/>
    </row>
    <row r="35" spans="2:11" s="14" customFormat="1" ht="24.95" customHeight="1" x14ac:dyDescent="0.25">
      <c r="B35" s="43" t="s">
        <v>39</v>
      </c>
      <c r="C35" s="44"/>
      <c r="D35" s="44"/>
      <c r="E35" s="44"/>
      <c r="F35" s="45"/>
      <c r="G35" s="40"/>
      <c r="H35" s="21">
        <v>9980</v>
      </c>
      <c r="I35" s="40"/>
      <c r="J35" s="49"/>
      <c r="K35" s="49"/>
    </row>
    <row r="36" spans="2:11" s="14" customFormat="1" ht="24.95" customHeight="1" x14ac:dyDescent="0.25">
      <c r="B36" s="43" t="s">
        <v>40</v>
      </c>
      <c r="C36" s="44"/>
      <c r="D36" s="44"/>
      <c r="E36" s="44"/>
      <c r="F36" s="45"/>
      <c r="G36" s="40"/>
      <c r="H36" s="21">
        <v>6000</v>
      </c>
      <c r="I36" s="40"/>
      <c r="J36" s="49"/>
      <c r="K36" s="49"/>
    </row>
    <row r="37" spans="2:11" s="14" customFormat="1" ht="24" customHeight="1" x14ac:dyDescent="0.25">
      <c r="B37" s="43" t="s">
        <v>41</v>
      </c>
      <c r="C37" s="44"/>
      <c r="D37" s="44"/>
      <c r="E37" s="44"/>
      <c r="F37" s="45"/>
      <c r="G37" s="40"/>
      <c r="H37" s="21">
        <v>105000</v>
      </c>
      <c r="I37" s="40"/>
      <c r="J37" s="49"/>
      <c r="K37" s="49"/>
    </row>
    <row r="38" spans="2:11" s="14" customFormat="1" ht="24.95" customHeight="1" x14ac:dyDescent="0.25">
      <c r="B38" s="43" t="s">
        <v>42</v>
      </c>
      <c r="C38" s="44"/>
      <c r="D38" s="44"/>
      <c r="E38" s="44"/>
      <c r="F38" s="45"/>
      <c r="G38" s="40"/>
      <c r="H38" s="21">
        <v>15000</v>
      </c>
      <c r="I38" s="40"/>
      <c r="J38" s="49"/>
      <c r="K38" s="49"/>
    </row>
    <row r="39" spans="2:11" s="14" customFormat="1" ht="24.6" customHeight="1" x14ac:dyDescent="0.25">
      <c r="B39" s="43" t="s">
        <v>43</v>
      </c>
      <c r="C39" s="44"/>
      <c r="D39" s="44"/>
      <c r="E39" s="44"/>
      <c r="F39" s="45"/>
      <c r="G39" s="40"/>
      <c r="H39" s="21">
        <v>10000</v>
      </c>
      <c r="I39" s="40"/>
      <c r="J39" s="49"/>
      <c r="K39" s="49"/>
    </row>
    <row r="40" spans="2:11" s="14" customFormat="1" ht="24.95" customHeight="1" x14ac:dyDescent="0.25">
      <c r="B40" s="46" t="s">
        <v>44</v>
      </c>
      <c r="C40" s="46"/>
      <c r="D40" s="46"/>
      <c r="E40" s="46"/>
      <c r="F40" s="46"/>
      <c r="G40" s="39">
        <v>1436.8</v>
      </c>
      <c r="H40" s="13">
        <f>H41+H42+H43+H44</f>
        <v>60000</v>
      </c>
      <c r="I40" s="39">
        <v>0</v>
      </c>
      <c r="J40" s="39">
        <f>H40/G40/12</f>
        <v>3.4799554565701563</v>
      </c>
      <c r="K40" s="39">
        <v>0</v>
      </c>
    </row>
    <row r="41" spans="2:11" s="14" customFormat="1" ht="22.15" customHeight="1" x14ac:dyDescent="0.25">
      <c r="B41" s="43" t="s">
        <v>45</v>
      </c>
      <c r="C41" s="44"/>
      <c r="D41" s="44"/>
      <c r="E41" s="44"/>
      <c r="F41" s="45"/>
      <c r="G41" s="40"/>
      <c r="H41" s="15">
        <v>7000</v>
      </c>
      <c r="I41" s="40"/>
      <c r="J41" s="40"/>
      <c r="K41" s="40"/>
    </row>
    <row r="42" spans="2:11" s="14" customFormat="1" ht="21" customHeight="1" x14ac:dyDescent="0.25">
      <c r="B42" s="43" t="s">
        <v>46</v>
      </c>
      <c r="C42" s="44"/>
      <c r="D42" s="44"/>
      <c r="E42" s="44"/>
      <c r="F42" s="45"/>
      <c r="G42" s="40"/>
      <c r="H42" s="15">
        <v>35000</v>
      </c>
      <c r="I42" s="40"/>
      <c r="J42" s="40"/>
      <c r="K42" s="40"/>
    </row>
    <row r="43" spans="2:11" s="14" customFormat="1" ht="22.9" customHeight="1" x14ac:dyDescent="0.25">
      <c r="B43" s="43" t="s">
        <v>42</v>
      </c>
      <c r="C43" s="44"/>
      <c r="D43" s="44"/>
      <c r="E43" s="44"/>
      <c r="F43" s="45"/>
      <c r="G43" s="40"/>
      <c r="H43" s="15">
        <v>15000</v>
      </c>
      <c r="I43" s="40"/>
      <c r="J43" s="40"/>
      <c r="K43" s="40"/>
    </row>
    <row r="44" spans="2:11" s="14" customFormat="1" ht="21" customHeight="1" x14ac:dyDescent="0.25">
      <c r="B44" s="43" t="s">
        <v>47</v>
      </c>
      <c r="C44" s="44"/>
      <c r="D44" s="44"/>
      <c r="E44" s="44"/>
      <c r="F44" s="45"/>
      <c r="G44" s="41"/>
      <c r="H44" s="21">
        <v>3000</v>
      </c>
      <c r="I44" s="40"/>
      <c r="J44" s="40"/>
      <c r="K44" s="40"/>
    </row>
    <row r="45" spans="2:11" s="14" customFormat="1" ht="24.95" customHeight="1" x14ac:dyDescent="0.25">
      <c r="B45" s="46" t="s">
        <v>48</v>
      </c>
      <c r="C45" s="46"/>
      <c r="D45" s="46"/>
      <c r="E45" s="46"/>
      <c r="F45" s="46"/>
      <c r="G45" s="39">
        <v>3759.4</v>
      </c>
      <c r="H45" s="13">
        <f>H46</f>
        <v>21000</v>
      </c>
      <c r="I45" s="39">
        <v>0</v>
      </c>
      <c r="J45" s="39">
        <v>0</v>
      </c>
      <c r="K45" s="39">
        <f>H45/G45/12</f>
        <v>0.46549981380007449</v>
      </c>
    </row>
    <row r="46" spans="2:11" s="14" customFormat="1" ht="19.149999999999999" customHeight="1" x14ac:dyDescent="0.25">
      <c r="B46" s="43" t="s">
        <v>49</v>
      </c>
      <c r="C46" s="44"/>
      <c r="D46" s="44"/>
      <c r="E46" s="44"/>
      <c r="F46" s="45"/>
      <c r="G46" s="41"/>
      <c r="H46" s="21">
        <v>21000</v>
      </c>
      <c r="I46" s="40"/>
      <c r="J46" s="40"/>
      <c r="K46" s="40"/>
    </row>
    <row r="47" spans="2:11" s="14" customFormat="1" ht="24.95" customHeight="1" x14ac:dyDescent="0.25">
      <c r="B47" s="46" t="s">
        <v>50</v>
      </c>
      <c r="C47" s="46"/>
      <c r="D47" s="46"/>
      <c r="E47" s="46"/>
      <c r="F47" s="46"/>
      <c r="G47" s="18">
        <v>3300.8</v>
      </c>
      <c r="H47" s="22">
        <f>[1]уборка!D21</f>
        <v>477044.85</v>
      </c>
      <c r="I47" s="18">
        <v>12.04</v>
      </c>
      <c r="J47" s="18">
        <v>12.04</v>
      </c>
      <c r="K47" s="18">
        <v>0</v>
      </c>
    </row>
    <row r="48" spans="2:11" s="14" customFormat="1" ht="30.75" customHeight="1" x14ac:dyDescent="0.25">
      <c r="B48" s="46" t="s">
        <v>51</v>
      </c>
      <c r="C48" s="46"/>
      <c r="D48" s="46"/>
      <c r="E48" s="46"/>
      <c r="F48" s="46"/>
      <c r="G48" s="18">
        <v>7060.2</v>
      </c>
      <c r="H48" s="22">
        <f>[1]уборка!E21</f>
        <v>18240</v>
      </c>
      <c r="I48" s="18">
        <v>0.22</v>
      </c>
      <c r="J48" s="18">
        <v>0.22</v>
      </c>
      <c r="K48" s="18">
        <v>0.22</v>
      </c>
    </row>
    <row r="49" spans="2:11" s="14" customFormat="1" ht="20.45" customHeight="1" x14ac:dyDescent="0.25">
      <c r="B49" s="46" t="s">
        <v>80</v>
      </c>
      <c r="C49" s="46"/>
      <c r="D49" s="46"/>
      <c r="E49" s="46"/>
      <c r="F49" s="46"/>
      <c r="G49" s="18">
        <v>1864</v>
      </c>
      <c r="H49" s="20">
        <f>(2500*12)</f>
        <v>30000</v>
      </c>
      <c r="I49" s="18">
        <f>H49/G49/12</f>
        <v>1.3412017167381975</v>
      </c>
      <c r="J49" s="23">
        <v>0</v>
      </c>
      <c r="K49" s="23">
        <v>0</v>
      </c>
    </row>
    <row r="50" spans="2:11" s="14" customFormat="1" ht="20.45" customHeight="1" x14ac:dyDescent="0.25">
      <c r="B50" s="46" t="s">
        <v>52</v>
      </c>
      <c r="C50" s="46"/>
      <c r="D50" s="46"/>
      <c r="E50" s="46"/>
      <c r="F50" s="46"/>
      <c r="G50" s="18">
        <v>1864</v>
      </c>
      <c r="H50" s="20">
        <v>5500</v>
      </c>
      <c r="I50" s="18">
        <f>H50/G50/12</f>
        <v>0.24588698140200285</v>
      </c>
      <c r="J50" s="23">
        <v>0</v>
      </c>
      <c r="K50" s="23">
        <v>0</v>
      </c>
    </row>
    <row r="51" spans="2:11" s="14" customFormat="1" ht="24.95" customHeight="1" x14ac:dyDescent="0.25">
      <c r="B51" s="46"/>
      <c r="C51" s="46"/>
      <c r="D51" s="46"/>
      <c r="E51" s="46"/>
      <c r="F51" s="46"/>
      <c r="G51" s="18"/>
      <c r="H51" s="20"/>
      <c r="I51" s="20">
        <v>42.38</v>
      </c>
      <c r="J51" s="20">
        <v>36.69</v>
      </c>
      <c r="K51" s="20">
        <v>21.06</v>
      </c>
    </row>
    <row r="52" spans="2:11" s="14" customFormat="1" ht="24.95" customHeight="1" x14ac:dyDescent="0.25">
      <c r="B52" s="24"/>
      <c r="C52" s="24"/>
      <c r="D52" s="25"/>
      <c r="E52" s="25"/>
      <c r="F52" s="25"/>
      <c r="G52" s="9"/>
      <c r="H52" s="26"/>
      <c r="I52" s="21">
        <f>I51*1864</f>
        <v>78996.320000000007</v>
      </c>
      <c r="J52" s="21">
        <f>J51*1436.8</f>
        <v>52716.191999999995</v>
      </c>
      <c r="K52" s="21">
        <f>K51*(J61+J62)</f>
        <v>79172.963999999993</v>
      </c>
    </row>
    <row r="53" spans="2:11" s="14" customFormat="1" ht="24.95" customHeight="1" x14ac:dyDescent="0.25">
      <c r="B53" s="27"/>
      <c r="C53" s="24"/>
      <c r="D53" s="25"/>
      <c r="E53" s="25"/>
      <c r="F53" s="25"/>
      <c r="G53" s="9"/>
      <c r="H53" s="28"/>
      <c r="I53" s="21">
        <f>I52*12</f>
        <v>947955.84000000008</v>
      </c>
      <c r="J53" s="21">
        <f>J52*12</f>
        <v>632594.304</v>
      </c>
      <c r="K53" s="21">
        <f>K52*12</f>
        <v>950075.56799999997</v>
      </c>
    </row>
    <row r="54" spans="2:11" s="14" customFormat="1" ht="18.600000000000001" customHeight="1" x14ac:dyDescent="0.25">
      <c r="B54" s="24"/>
      <c r="C54" s="24"/>
      <c r="D54" s="25"/>
      <c r="E54" s="25"/>
      <c r="F54" s="25"/>
      <c r="G54" s="9"/>
      <c r="H54" s="28"/>
      <c r="I54" s="60">
        <f>(I52+J52+K52)*12</f>
        <v>2530625.7119999994</v>
      </c>
      <c r="J54" s="60"/>
      <c r="K54" s="60"/>
    </row>
    <row r="55" spans="2:11" s="14" customFormat="1" ht="13.5" customHeight="1" x14ac:dyDescent="0.25">
      <c r="B55" s="24"/>
      <c r="C55" s="24"/>
      <c r="D55" s="25"/>
      <c r="E55" s="25"/>
      <c r="F55" s="25"/>
      <c r="G55" s="9"/>
      <c r="H55" s="28"/>
      <c r="I55" s="61">
        <f>H18+H19+H31</f>
        <v>114910</v>
      </c>
      <c r="J55" s="62"/>
      <c r="K55" s="63"/>
    </row>
    <row r="56" spans="2:11" s="14" customFormat="1" ht="18.600000000000001" customHeight="1" x14ac:dyDescent="0.25">
      <c r="B56" s="25"/>
      <c r="C56" s="25"/>
      <c r="D56" s="25"/>
      <c r="E56" s="25"/>
      <c r="F56" s="25"/>
      <c r="G56" s="9"/>
      <c r="H56" s="28"/>
      <c r="I56" s="60">
        <f>I54+I55</f>
        <v>2645535.7119999994</v>
      </c>
      <c r="J56" s="60"/>
      <c r="K56" s="60"/>
    </row>
    <row r="57" spans="2:11" s="30" customFormat="1" ht="12" customHeight="1" x14ac:dyDescent="0.25">
      <c r="B57" s="53" t="s">
        <v>53</v>
      </c>
      <c r="C57" s="53"/>
      <c r="D57" s="53"/>
      <c r="E57" s="53"/>
      <c r="F57" s="53"/>
      <c r="G57" s="29"/>
      <c r="H57" s="29"/>
      <c r="I57" s="29"/>
      <c r="J57" s="29"/>
      <c r="K57" s="29"/>
    </row>
    <row r="58" spans="2:11" s="30" customFormat="1" ht="12" customHeight="1" x14ac:dyDescent="0.25">
      <c r="B58" s="53" t="s">
        <v>54</v>
      </c>
      <c r="C58" s="53"/>
      <c r="D58" s="53"/>
      <c r="E58" s="53"/>
      <c r="F58" s="53"/>
      <c r="G58" s="12"/>
      <c r="H58" s="64" t="s">
        <v>55</v>
      </c>
      <c r="I58" s="64"/>
      <c r="J58" s="64"/>
      <c r="K58" s="64"/>
    </row>
    <row r="59" spans="2:11" s="30" customFormat="1" ht="12" customHeight="1" x14ac:dyDescent="0.25">
      <c r="B59" s="53" t="s">
        <v>56</v>
      </c>
      <c r="C59" s="53"/>
      <c r="D59" s="53"/>
      <c r="E59" s="53"/>
      <c r="F59" s="53"/>
      <c r="G59" s="12"/>
      <c r="H59" s="54" t="s">
        <v>57</v>
      </c>
      <c r="I59" s="55"/>
      <c r="J59" s="54">
        <v>71</v>
      </c>
      <c r="K59" s="55"/>
    </row>
    <row r="60" spans="2:11" s="30" customFormat="1" ht="11.25" customHeight="1" x14ac:dyDescent="0.25">
      <c r="B60" s="53" t="s">
        <v>58</v>
      </c>
      <c r="C60" s="53"/>
      <c r="D60" s="53"/>
      <c r="E60" s="53"/>
      <c r="F60" s="53"/>
      <c r="G60" s="12"/>
      <c r="H60" s="56" t="s">
        <v>59</v>
      </c>
      <c r="I60" s="57"/>
      <c r="J60" s="58">
        <f>J61+J62+J63+J64</f>
        <v>7060.2</v>
      </c>
      <c r="K60" s="59"/>
    </row>
    <row r="61" spans="2:11" s="14" customFormat="1" x14ac:dyDescent="0.25">
      <c r="B61" s="25"/>
      <c r="C61" s="25"/>
      <c r="D61" s="25"/>
      <c r="E61" s="25"/>
      <c r="F61" s="25"/>
      <c r="G61" s="9"/>
      <c r="H61" s="65" t="s">
        <v>60</v>
      </c>
      <c r="I61" s="66"/>
      <c r="J61" s="67">
        <v>1828.3</v>
      </c>
      <c r="K61" s="68"/>
    </row>
    <row r="62" spans="2:11" s="14" customFormat="1" x14ac:dyDescent="0.25">
      <c r="B62" s="25"/>
      <c r="C62" s="25"/>
      <c r="D62" s="25"/>
      <c r="E62" s="25"/>
      <c r="F62" s="25"/>
      <c r="G62" s="9"/>
      <c r="H62" s="65" t="s">
        <v>61</v>
      </c>
      <c r="I62" s="66"/>
      <c r="J62" s="67">
        <v>1931.1</v>
      </c>
      <c r="K62" s="68"/>
    </row>
    <row r="63" spans="2:11" s="14" customFormat="1" x14ac:dyDescent="0.25">
      <c r="B63" s="25"/>
      <c r="C63" s="25"/>
      <c r="D63" s="25"/>
      <c r="E63" s="25"/>
      <c r="F63" s="25"/>
      <c r="G63" s="9"/>
      <c r="H63" s="65" t="s">
        <v>62</v>
      </c>
      <c r="I63" s="66"/>
      <c r="J63" s="67">
        <v>1436.8</v>
      </c>
      <c r="K63" s="68"/>
    </row>
    <row r="64" spans="2:11" s="14" customFormat="1" x14ac:dyDescent="0.25">
      <c r="B64" s="25"/>
      <c r="C64" s="25"/>
      <c r="D64" s="25"/>
      <c r="E64" s="25"/>
      <c r="F64" s="25"/>
      <c r="G64" s="9"/>
      <c r="H64" s="65" t="s">
        <v>63</v>
      </c>
      <c r="I64" s="66"/>
      <c r="J64" s="67">
        <v>1864</v>
      </c>
      <c r="K64" s="68"/>
    </row>
    <row r="65" spans="2:11" s="14" customFormat="1" x14ac:dyDescent="0.25">
      <c r="B65" s="25"/>
      <c r="C65" s="25"/>
      <c r="D65" s="25"/>
      <c r="E65" s="25"/>
      <c r="F65" s="25"/>
      <c r="G65" s="9"/>
      <c r="H65" s="28"/>
      <c r="I65" s="31"/>
      <c r="J65" s="31"/>
      <c r="K65" s="31"/>
    </row>
    <row r="66" spans="2:11" s="14" customFormat="1" x14ac:dyDescent="0.25">
      <c r="B66" s="25"/>
      <c r="C66" s="25"/>
      <c r="D66" s="25"/>
      <c r="E66" s="25"/>
      <c r="F66" s="25"/>
      <c r="G66" s="9"/>
      <c r="H66" s="28"/>
      <c r="I66" s="31"/>
      <c r="J66" s="31"/>
      <c r="K66" s="31"/>
    </row>
    <row r="67" spans="2:11" s="14" customFormat="1" x14ac:dyDescent="0.25">
      <c r="B67" s="25"/>
      <c r="C67" s="25"/>
      <c r="D67" s="25"/>
      <c r="E67" s="25"/>
      <c r="F67" s="25"/>
      <c r="G67" s="9"/>
      <c r="H67" s="28"/>
      <c r="I67" s="31"/>
      <c r="J67" s="31"/>
      <c r="K67" s="31"/>
    </row>
    <row r="68" spans="2:11" s="14" customFormat="1" x14ac:dyDescent="0.25">
      <c r="B68" s="25"/>
      <c r="C68" s="25"/>
      <c r="D68" s="25"/>
      <c r="E68" s="25"/>
      <c r="F68" s="25"/>
      <c r="G68" s="9"/>
      <c r="H68" s="28"/>
      <c r="I68" s="31"/>
      <c r="J68" s="31"/>
      <c r="K68" s="31"/>
    </row>
    <row r="69" spans="2:11" ht="15" customHeight="1" x14ac:dyDescent="0.25">
      <c r="B69" s="69" t="s">
        <v>64</v>
      </c>
      <c r="C69" s="69"/>
      <c r="D69" s="69"/>
      <c r="E69" s="69"/>
      <c r="F69" s="69"/>
      <c r="G69" s="69"/>
      <c r="H69" s="69"/>
      <c r="I69" s="69"/>
      <c r="J69" s="69"/>
      <c r="K69" s="69"/>
    </row>
    <row r="70" spans="2:11" x14ac:dyDescent="0.25">
      <c r="B70" s="69"/>
      <c r="C70" s="69"/>
      <c r="D70" s="69"/>
      <c r="E70" s="69"/>
      <c r="F70" s="69"/>
      <c r="G70" s="69"/>
      <c r="H70" s="69"/>
      <c r="I70" s="69"/>
      <c r="J70" s="69"/>
      <c r="K70" s="69"/>
    </row>
    <row r="71" spans="2:11" x14ac:dyDescent="0.25">
      <c r="B71" s="69"/>
      <c r="C71" s="69"/>
      <c r="D71" s="69"/>
      <c r="E71" s="69"/>
      <c r="F71" s="69"/>
      <c r="G71" s="69"/>
      <c r="H71" s="69"/>
      <c r="I71" s="69"/>
      <c r="J71" s="69"/>
      <c r="K71" s="69"/>
    </row>
    <row r="72" spans="2:11" x14ac:dyDescent="0.25">
      <c r="B72" s="69"/>
      <c r="C72" s="69"/>
      <c r="D72" s="69"/>
      <c r="E72" s="69"/>
      <c r="F72" s="69"/>
      <c r="G72" s="69"/>
      <c r="H72" s="69"/>
      <c r="I72" s="69"/>
      <c r="J72" s="69"/>
      <c r="K72" s="69"/>
    </row>
    <row r="73" spans="2:11" x14ac:dyDescent="0.25">
      <c r="B73" s="69"/>
      <c r="C73" s="69"/>
      <c r="D73" s="69"/>
      <c r="E73" s="69"/>
      <c r="F73" s="69"/>
      <c r="G73" s="69"/>
      <c r="H73" s="69"/>
      <c r="I73" s="69"/>
      <c r="J73" s="69"/>
      <c r="K73" s="69"/>
    </row>
    <row r="74" spans="2:11" ht="15" customHeight="1" x14ac:dyDescent="0.25">
      <c r="B74" s="69" t="s">
        <v>65</v>
      </c>
      <c r="C74" s="69"/>
      <c r="D74" s="69"/>
      <c r="E74" s="69"/>
      <c r="F74" s="69"/>
      <c r="G74" s="69"/>
      <c r="H74" s="69"/>
      <c r="I74" s="69"/>
      <c r="J74" s="69"/>
      <c r="K74" s="69"/>
    </row>
    <row r="75" spans="2:11" x14ac:dyDescent="0.25">
      <c r="B75" s="69"/>
      <c r="C75" s="69"/>
      <c r="D75" s="69"/>
      <c r="E75" s="69"/>
      <c r="F75" s="69"/>
      <c r="G75" s="69"/>
      <c r="H75" s="69"/>
      <c r="I75" s="69"/>
      <c r="J75" s="69"/>
      <c r="K75" s="69"/>
    </row>
    <row r="76" spans="2:11" x14ac:dyDescent="0.25">
      <c r="B76" s="69"/>
      <c r="C76" s="69"/>
      <c r="D76" s="69"/>
      <c r="E76" s="69"/>
      <c r="F76" s="69"/>
      <c r="G76" s="69"/>
      <c r="H76" s="69"/>
      <c r="I76" s="69"/>
      <c r="J76" s="69"/>
      <c r="K76" s="69"/>
    </row>
    <row r="78" spans="2:11" s="7" customFormat="1" ht="15" customHeight="1" x14ac:dyDescent="0.25">
      <c r="B78" s="36" t="s">
        <v>66</v>
      </c>
      <c r="C78" s="37"/>
      <c r="D78" s="37"/>
      <c r="E78" s="37"/>
      <c r="F78" s="37"/>
      <c r="G78" s="37"/>
      <c r="H78" s="37"/>
    </row>
    <row r="79" spans="2:11" ht="45" x14ac:dyDescent="0.25">
      <c r="B79" s="70"/>
      <c r="C79" s="71"/>
      <c r="D79" s="67" t="s">
        <v>67</v>
      </c>
      <c r="E79" s="72"/>
      <c r="F79" s="68"/>
      <c r="G79" s="6" t="s">
        <v>5</v>
      </c>
      <c r="H79" s="6" t="s">
        <v>6</v>
      </c>
    </row>
    <row r="80" spans="2:11" x14ac:dyDescent="0.25">
      <c r="B80" s="70" t="s">
        <v>68</v>
      </c>
      <c r="C80" s="71"/>
      <c r="D80" s="67" t="s">
        <v>69</v>
      </c>
      <c r="E80" s="72"/>
      <c r="F80" s="68"/>
      <c r="G80" s="32">
        <v>0</v>
      </c>
      <c r="H80" s="32">
        <v>0</v>
      </c>
    </row>
    <row r="81" spans="2:8" x14ac:dyDescent="0.25">
      <c r="B81" s="70" t="s">
        <v>70</v>
      </c>
      <c r="C81" s="71"/>
      <c r="D81" s="67" t="s">
        <v>71</v>
      </c>
      <c r="E81" s="72"/>
      <c r="F81" s="68"/>
      <c r="G81" s="32">
        <v>0</v>
      </c>
      <c r="H81" s="32">
        <v>0</v>
      </c>
    </row>
    <row r="82" spans="2:8" x14ac:dyDescent="0.25">
      <c r="B82" s="70" t="s">
        <v>72</v>
      </c>
      <c r="C82" s="71"/>
      <c r="D82" s="67" t="s">
        <v>73</v>
      </c>
      <c r="E82" s="72"/>
      <c r="F82" s="68"/>
      <c r="G82" s="32">
        <v>0</v>
      </c>
      <c r="H82" s="32">
        <v>0</v>
      </c>
    </row>
    <row r="83" spans="2:8" x14ac:dyDescent="0.25">
      <c r="B83" s="70" t="s">
        <v>74</v>
      </c>
      <c r="C83" s="71"/>
      <c r="D83" s="67" t="s">
        <v>75</v>
      </c>
      <c r="E83" s="72"/>
      <c r="F83" s="68"/>
      <c r="G83" s="32">
        <v>0</v>
      </c>
      <c r="H83" s="32">
        <v>0</v>
      </c>
    </row>
    <row r="84" spans="2:8" x14ac:dyDescent="0.25">
      <c r="B84" s="70" t="s">
        <v>76</v>
      </c>
      <c r="C84" s="71"/>
      <c r="D84" s="67" t="s">
        <v>77</v>
      </c>
      <c r="E84" s="72"/>
      <c r="F84" s="68"/>
      <c r="G84" s="32">
        <v>0</v>
      </c>
      <c r="H84" s="32">
        <v>0</v>
      </c>
    </row>
    <row r="85" spans="2:8" x14ac:dyDescent="0.25">
      <c r="B85" s="33"/>
      <c r="C85" s="33"/>
    </row>
  </sheetData>
  <mergeCells count="105">
    <mergeCell ref="B83:C83"/>
    <mergeCell ref="D83:F83"/>
    <mergeCell ref="B84:C84"/>
    <mergeCell ref="D84:F84"/>
    <mergeCell ref="B80:C80"/>
    <mergeCell ref="D80:F80"/>
    <mergeCell ref="B81:C81"/>
    <mergeCell ref="D81:F81"/>
    <mergeCell ref="B82:C82"/>
    <mergeCell ref="D82:F82"/>
    <mergeCell ref="H64:I64"/>
    <mergeCell ref="J64:K64"/>
    <mergeCell ref="B69:K73"/>
    <mergeCell ref="B74:K76"/>
    <mergeCell ref="B78:H78"/>
    <mergeCell ref="B79:C79"/>
    <mergeCell ref="D79:F79"/>
    <mergeCell ref="H61:I61"/>
    <mergeCell ref="J61:K61"/>
    <mergeCell ref="H62:I62"/>
    <mergeCell ref="J62:K62"/>
    <mergeCell ref="H63:I63"/>
    <mergeCell ref="J63:K63"/>
    <mergeCell ref="B59:F59"/>
    <mergeCell ref="H59:I59"/>
    <mergeCell ref="J59:K59"/>
    <mergeCell ref="B60:F60"/>
    <mergeCell ref="H60:I60"/>
    <mergeCell ref="J60:K60"/>
    <mergeCell ref="I54:K54"/>
    <mergeCell ref="I55:K55"/>
    <mergeCell ref="I56:K56"/>
    <mergeCell ref="B57:F57"/>
    <mergeCell ref="B58:F58"/>
    <mergeCell ref="H58:K58"/>
    <mergeCell ref="B46:F46"/>
    <mergeCell ref="B47:F47"/>
    <mergeCell ref="B48:F48"/>
    <mergeCell ref="B49:F49"/>
    <mergeCell ref="B50:F50"/>
    <mergeCell ref="B51:F51"/>
    <mergeCell ref="K40:K44"/>
    <mergeCell ref="B41:F41"/>
    <mergeCell ref="B42:F42"/>
    <mergeCell ref="B43:F43"/>
    <mergeCell ref="B44:F44"/>
    <mergeCell ref="B45:F45"/>
    <mergeCell ref="G45:G46"/>
    <mergeCell ref="I45:I46"/>
    <mergeCell ref="J45:J46"/>
    <mergeCell ref="K45:K46"/>
    <mergeCell ref="B40:F40"/>
    <mergeCell ref="G40:G44"/>
    <mergeCell ref="I40:I44"/>
    <mergeCell ref="J40:J44"/>
    <mergeCell ref="B32:F32"/>
    <mergeCell ref="B33:F33"/>
    <mergeCell ref="G33:G39"/>
    <mergeCell ref="I33:I39"/>
    <mergeCell ref="J33:J39"/>
    <mergeCell ref="K33:K39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38:F38"/>
    <mergeCell ref="B39:F39"/>
    <mergeCell ref="B20:F20"/>
    <mergeCell ref="G20:G30"/>
    <mergeCell ref="I20:I30"/>
    <mergeCell ref="J20:J30"/>
    <mergeCell ref="K20:K30"/>
    <mergeCell ref="B21:F21"/>
    <mergeCell ref="B22:F22"/>
    <mergeCell ref="B23:F23"/>
    <mergeCell ref="B24:F24"/>
    <mergeCell ref="B25:F25"/>
    <mergeCell ref="K14:K17"/>
    <mergeCell ref="B15:F15"/>
    <mergeCell ref="B16:F16"/>
    <mergeCell ref="B17:F17"/>
    <mergeCell ref="B18:F18"/>
    <mergeCell ref="B19:F19"/>
    <mergeCell ref="B12:F12"/>
    <mergeCell ref="B13:F13"/>
    <mergeCell ref="B14:F14"/>
    <mergeCell ref="G14:G17"/>
    <mergeCell ref="I14:I17"/>
    <mergeCell ref="J14:J17"/>
    <mergeCell ref="B5:K6"/>
    <mergeCell ref="B7:F7"/>
    <mergeCell ref="B8:K8"/>
    <mergeCell ref="B9:F9"/>
    <mergeCell ref="G9:G13"/>
    <mergeCell ref="I9:I13"/>
    <mergeCell ref="J9:J13"/>
    <mergeCell ref="K9:K13"/>
    <mergeCell ref="B10:F10"/>
    <mergeCell ref="B11:F11"/>
  </mergeCells>
  <pageMargins left="0" right="0" top="0" bottom="0" header="0" footer="0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2021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Устинова</dc:creator>
  <cp:lastModifiedBy>Svetlana Kosheverskaya</cp:lastModifiedBy>
  <cp:lastPrinted>2021-03-14T15:47:39Z</cp:lastPrinted>
  <dcterms:created xsi:type="dcterms:W3CDTF">2021-03-14T15:45:35Z</dcterms:created>
  <dcterms:modified xsi:type="dcterms:W3CDTF">2021-03-26T13:01:21Z</dcterms:modified>
</cp:coreProperties>
</file>